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ayl\Downloads\SEO工作區\工作區__歐米英泰\10__sase\"/>
    </mc:Choice>
  </mc:AlternateContent>
  <xr:revisionPtr revIDLastSave="0" documentId="13_ncr:1_{099713C1-4999-4C0A-B5EA-173529599622}" xr6:coauthVersionLast="47" xr6:coauthVersionMax="47" xr10:uidLastSave="{00000000-0000-0000-0000-000000000000}"/>
  <bookViews>
    <workbookView xWindow="-110" yWindow="-110" windowWidth="25820" windowHeight="13900" activeTab="4" xr2:uid="{00000000-000D-0000-FFFF-FFFF00000000}"/>
  </bookViews>
  <sheets>
    <sheet name="工作表1" sheetId="5" r:id="rId1"/>
    <sheet name="1.基礎假設(Inputs)" sheetId="1" r:id="rId2"/>
    <sheet name="2.TCO成本分析" sheetId="2" r:id="rId3"/>
    <sheet name="3.ROI價值量化" sheetId="3" r:id="rId4"/>
    <sheet name="4.高階主管摘要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2" l="1"/>
  <c r="C16" i="2" s="1"/>
  <c r="C11" i="3"/>
  <c r="C13" i="3" s="1"/>
  <c r="C5" i="3"/>
  <c r="C7" i="3" s="1"/>
  <c r="C14" i="2"/>
  <c r="C5" i="2"/>
  <c r="C9" i="2" s="1"/>
  <c r="C4" i="4" l="1"/>
  <c r="C15" i="3"/>
  <c r="C5" i="4" s="1"/>
  <c r="C18" i="2"/>
  <c r="C6" i="4" l="1"/>
</calcChain>
</file>

<file path=xl/sharedStrings.xml><?xml version="1.0" encoding="utf-8"?>
<sst xmlns="http://schemas.openxmlformats.org/spreadsheetml/2006/main" count="147" uniqueCount="120">
  <si>
    <t>SASE ROI 計算器 - 基礎參數設定區</t>
  </si>
  <si>
    <t>參數代號</t>
  </si>
  <si>
    <t>參數名稱</t>
  </si>
  <si>
    <t>單位</t>
  </si>
  <si>
    <t>預設範例值 (請修改黃底區塊)</t>
  </si>
  <si>
    <t>參數說明與來源參考</t>
  </si>
  <si>
    <t>I-01</t>
  </si>
  <si>
    <t>全球員工總數</t>
  </si>
  <si>
    <t>人</t>
  </si>
  <si>
    <t>需連線存取內部系統或 SaaS 的知識工作者</t>
  </si>
  <si>
    <t>I-02</t>
  </si>
  <si>
    <t>平均員工時薪 (含福利)</t>
  </si>
  <si>
    <t>USD/小時</t>
  </si>
  <si>
    <t>用於計算生產力提升的財務價值</t>
  </si>
  <si>
    <t>I-03</t>
  </si>
  <si>
    <t>每年每人因網路延遲/斷線損失時間</t>
  </si>
  <si>
    <t>小時/年</t>
  </si>
  <si>
    <t>預設每月 2 小時。導入 SASE 後可挽回的時間</t>
  </si>
  <si>
    <t>I-04</t>
  </si>
  <si>
    <t>分公司/據點數量</t>
  </si>
  <si>
    <t>個</t>
  </si>
  <si>
    <t>用於計算硬體與線路汰換效益</t>
  </si>
  <si>
    <t>I-05</t>
  </si>
  <si>
    <t>平均每個據點 MPLS 年費</t>
  </si>
  <si>
    <t>USD/年</t>
  </si>
  <si>
    <t>傳統專線成本</t>
  </si>
  <si>
    <t>I-06</t>
  </si>
  <si>
    <t>每次資料外洩預估平均損失</t>
  </si>
  <si>
    <t>USD/次</t>
  </si>
  <si>
    <t>包含鑑識、法務、商譽、罰款 (依產業調整)</t>
  </si>
  <si>
    <t>I-07</t>
  </si>
  <si>
    <t>現有架構每年發生重大資安事件機率</t>
  </si>
  <si>
    <t>%</t>
  </si>
  <si>
    <t>歷史經驗或產業報告參考值 (15%)</t>
  </si>
  <si>
    <t>I-08</t>
  </si>
  <si>
    <t>SASE 導入後預估降低風險比例</t>
  </si>
  <si>
    <t>零信任架構預期能阻擋的威脅比例 (70%)</t>
  </si>
  <si>
    <t>A. 總擁有成本 (TCO) 分析</t>
  </si>
  <si>
    <t>A1. 成本節省 (預計汰除的現有支出)</t>
  </si>
  <si>
    <t/>
  </si>
  <si>
    <t>節省項目</t>
  </si>
  <si>
    <t>Excel 公式邏輯</t>
  </si>
  <si>
    <t>範例試算 (Year 1)</t>
  </si>
  <si>
    <t>備註說明</t>
  </si>
  <si>
    <t>1. MPLS 線路退租</t>
  </si>
  <si>
    <t>=(據點數)*(MPLS年費)*0.8</t>
  </si>
  <si>
    <t>假設保留 20% 關鍵專線，80% 轉為寬頻+SD-WAN</t>
  </si>
  <si>
    <t>2. 地端防火牆/VPN 硬體維護費</t>
  </si>
  <si>
    <t>使用者填寫</t>
  </si>
  <si>
    <t>汰換各據點 NGFW 與 VPN 的 MA 費用</t>
  </si>
  <si>
    <t>3. SWG/網頁代理伺服器授權</t>
  </si>
  <si>
    <t>汰除傳統地端上網行為管理設備</t>
  </si>
  <si>
    <t>4. IT 維運人力時間節省</t>
  </si>
  <si>
    <t>統一管理介面省下的跨設備維護時間</t>
  </si>
  <si>
    <t>[A1] 年度總成本節省</t>
  </si>
  <si>
    <t>SUM(C5:C8)</t>
  </si>
  <si>
    <t>每年可省下的真金白銀</t>
  </si>
  <si>
    <t>A2. 新增投資 (導入 SASE 的成本)</t>
  </si>
  <si>
    <t>投資項目</t>
  </si>
  <si>
    <t>1. SASE 平台授權訂閱費</t>
  </si>
  <si>
    <t>包含 ZTNA, SWG, CASB, SD-WAN 授權 (請依報價調整公式乘數)</t>
  </si>
  <si>
    <t>2. 寬頻/DIA 線路升級費用</t>
  </si>
  <si>
    <t>取代 MPLS 後，需升級一般商用寬頻 (請依報價調整公式乘數)</t>
  </si>
  <si>
    <t>3. 一次性導入與顧問服務費</t>
  </si>
  <si>
    <t>首年導入的顧問或架構建置費用</t>
  </si>
  <si>
    <t>[A2] 年度總新增投資</t>
  </si>
  <si>
    <t>SUM(C13:C15)</t>
  </si>
  <si>
    <t>SASE 專案的實際支出</t>
  </si>
  <si>
    <t>淨成本變化 (A = A1 - A2)</t>
  </si>
  <si>
    <t>C9 - C16</t>
  </si>
  <si>
    <t>正數代表光替換架構即產生正向現金流</t>
  </si>
  <si>
    <t>B. 投資回報 (ROI) 價值量化</t>
  </si>
  <si>
    <t>B1. 生產力提升價值</t>
  </si>
  <si>
    <t>價值項目</t>
  </si>
  <si>
    <t>終端使用者體驗提升</t>
  </si>
  <si>
    <t>=(員工數)*(時薪)*(損失時間)</t>
  </si>
  <si>
    <t>告別 VPN 斷線、視訊卡頓，員工省下的時間轉化的生產力</t>
  </si>
  <si>
    <t>業務敏捷度提升 (加速新據點上線)</t>
  </si>
  <si>
    <t>從過去需 2 個月拉專線，縮短至 2 天即可安全連網</t>
  </si>
  <si>
    <t>[B1] 總生產力提升價值</t>
  </si>
  <si>
    <t>SUM(C5:C6)</t>
  </si>
  <si>
    <t>軟性效益但對高管極具說服力</t>
  </si>
  <si>
    <t>B2. 風險降低價值 (營運持續保險)</t>
  </si>
  <si>
    <t>避免重大資安事件之財務折算</t>
  </si>
  <si>
    <t>=(平均損失)*(發生機率)*(攔截率)</t>
  </si>
  <si>
    <t>公式：(單次損失) x (發生機率) x (SASE攔截率)</t>
  </si>
  <si>
    <t>滿足法規遵循避免罰款</t>
  </si>
  <si>
    <t>視產業而定 (如個資法、GDPR)</t>
  </si>
  <si>
    <t>[B2] 總風險降低價值</t>
  </si>
  <si>
    <t>SUM(C11:C12)</t>
  </si>
  <si>
    <t>拆除企業的「隱形炸彈」</t>
  </si>
  <si>
    <t>總投資回報 (B = B1 + B2)</t>
  </si>
  <si>
    <t>C7 + C13</t>
  </si>
  <si>
    <t>產生的整體商業價值</t>
  </si>
  <si>
    <t>決策儀表板 (三年預估 - 呈報 C-Level)</t>
  </si>
  <si>
    <t>決策指標</t>
  </si>
  <si>
    <t>計算說明</t>
  </si>
  <si>
    <t>三年預估結果</t>
  </si>
  <si>
    <t>1. 三年累計 TCO 淨節省</t>
  </si>
  <si>
    <t>(每年A1節省*3) - (首年A2建置 + 後兩年A2訂閱)</t>
  </si>
  <si>
    <t>2. 三年累計總商業價值</t>
  </si>
  <si>
    <t>(年度總投資回報) * 3</t>
  </si>
  <si>
    <t>3. 專案 ROI (投資回報率)</t>
  </si>
  <si>
    <t>4. 投資回收期 (Payback Period)</t>
  </si>
  <si>
    <t>依據現金流量</t>
  </si>
  <si>
    <r>
      <t>Sheet 1 (基礎假設)：</t>
    </r>
    <r>
      <rPr>
        <sz val="14"/>
        <color rgb="FF4B5563"/>
        <rFont val="Segoe UI"/>
        <family val="2"/>
      </rPr>
      <t> 您只需在此輸入企業的員工人數、時薪、專線成本等基礎變數。</t>
    </r>
  </si>
  <si>
    <r>
      <t>Sheet 2 (TCO 分析)：</t>
    </r>
    <r>
      <rPr>
        <sz val="14"/>
        <color rgb="FF4B5563"/>
        <rFont val="Segoe UI"/>
        <family val="2"/>
      </rPr>
      <t> 自動計算導入 SASE 後省下的硬體與線路成本，對比新增的軟體投資。</t>
    </r>
  </si>
  <si>
    <r>
      <t>Sheet 3 (ROI 價值)：</t>
    </r>
    <r>
      <rPr>
        <sz val="14"/>
        <color rgb="FF4B5563"/>
        <rFont val="Segoe UI"/>
        <family val="2"/>
      </rPr>
      <t> 將「生產力提升」與「資安風險降低」量化為具體的財務數字。</t>
    </r>
  </si>
  <si>
    <r>
      <t>Sheet 4 (主管摘要)：</t>
    </r>
    <r>
      <rPr>
        <sz val="14"/>
        <color rgb="FF4B5563"/>
        <rFont val="Segoe UI"/>
        <family val="2"/>
      </rPr>
      <t> 專門用來跟老闆簡報的三年總結與投資回收期 (Payback Period)。</t>
    </r>
  </si>
  <si>
    <t>* 所有工作表之間的聯動公式 (Formulas) 皆已設定完畢，下載後填入自家數字即可自動試算。</t>
  </si>
  <si>
    <t xml:space="preserve"> (請依企業實際情況調整),用於計算生產力提升的財務價值。根據 美國勞工統計局 (BLS) 數據，2026 年 4 月全美私部門平均時薪為 $37.41。</t>
    <phoneticPr fontId="4" type="noConversion"/>
  </si>
  <si>
    <t>(請依產業與地區調整),包含鑑識、法務、商譽、罰款。根據 IBM 2025 年資料外洩成本報告，全球平均資料外洩成本已達 $5.08 百萬美元。</t>
    <phoneticPr fontId="4" type="noConversion"/>
  </si>
  <si>
    <t>(員工數)*168(假設每人年費168)</t>
    <phoneticPr fontId="4" type="noConversion"/>
  </si>
  <si>
    <t>(據點數)*3000(新寬頻年費)</t>
    <phoneticPr fontId="4" type="noConversion"/>
  </si>
  <si>
    <t>(請依報價調整公式乘數),包含 ZTNA, SWG, CASB, SD-WAN 授權。根據 Jimber 2026 年 SASE 供應商評估報告，SASE 平台授權月費約在 $14-$22 USD 之間，年費約 $168-$264 USD。</t>
    <phoneticPr fontId="4" type="noConversion"/>
  </si>
  <si>
    <t>(請依實際報價調整),傳統專線成本。根據 Mushroom Networks 數據，T1 專線 (DS-1) 月費約 $750-$1000 USD，年費約 $9,000-$12,000 USD。</t>
    <phoneticPr fontId="4" type="noConversion"/>
  </si>
  <si>
    <t>(總效益 - 總成本) / 總成本</t>
    <phoneticPr fontId="4" type="noConversion"/>
  </si>
  <si>
    <t>(請確保「總投資成本」包含所有 SASE 相關支出。</t>
    <phoneticPr fontId="4" type="noConversion"/>
  </si>
  <si>
    <t>通常為 6-18 個月 (請視貴司狀況判定)</t>
    <phoneticPr fontId="4" type="noConversion"/>
  </si>
  <si>
    <t>SASE 專案的投資回收期受企業規模、現有基礎設施、導入範圍及效益量化程度等多重因素影響。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</si>
</sst>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"/>
  </numFmts>
  <fonts count="6" x14ac:knownFonts="1">
    <font>
      <sz val="12"/>
      <color theme="1"/>
      <name val="新細明體"/>
      <family val="2"/>
      <scheme val="minor"/>
    </font>
    <font>
      <sz val="14"/>
      <color rgb="FF4B5563"/>
      <name val="Segoe UI"/>
      <family val="2"/>
    </font>
    <font>
      <b/>
      <sz val="14"/>
      <color rgb="FF4B5563"/>
      <name val="Segoe UI"/>
      <family val="2"/>
    </font>
    <font>
      <i/>
      <sz val="12"/>
      <color rgb="FF6B7280"/>
      <name val="Segoe UI"/>
      <family val="2"/>
    </font>
    <font>
      <sz val="9"/>
      <name val="新細明體"/>
      <family val="3"/>
      <charset val="136"/>
      <scheme val="minor"/>
    </font>
    <font>
      <u/>
      <sz val="12"/>
      <color theme="10"/>
      <name val="新細明體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 applyNumberFormat="1"/>
    <xf numFmtId="176" fontId="0" fillId="0" borderId="0" xfId="0" applyNumberFormat="1"/>
    <xf numFmtId="9" fontId="0" fillId="0" borderId="0" xfId="0" applyNumberFormat="1"/>
    <xf numFmtId="0" fontId="0" fillId="0" borderId="0" xfId="0" applyNumberFormat="1" applyAlignment="1"/>
    <xf numFmtId="0" fontId="2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0" fillId="0" borderId="0" xfId="0" applyNumberFormat="1" applyAlignment="1">
      <alignment wrapText="1"/>
    </xf>
    <xf numFmtId="0" fontId="5" fillId="0" borderId="0" xfId="1" applyNumberFormat="1" applyAlignment="1">
      <alignment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ushroomnetworks.com/blog/what-is-the-cost-of-mpls/" TargetMode="External"/><Relationship Id="rId2" Type="http://schemas.openxmlformats.org/officeDocument/2006/relationships/hyperlink" Target="https://www.bakerdonelson.com/webfiles/Publications/20250822_Cost-of-a-Data-Breach-Report-2025.pdf" TargetMode="External"/><Relationship Id="rId1" Type="http://schemas.openxmlformats.org/officeDocument/2006/relationships/hyperlink" Target="https://fred.stlouisfed.org/series/CES050000000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jimber.io/blog/sase-vendors-how-to-evaluate-and-compare-platforms-in-202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8F653-1D98-434E-B39A-C33CECC234D3}">
  <dimension ref="B2:B6"/>
  <sheetViews>
    <sheetView workbookViewId="0">
      <selection activeCell="B12" sqref="B12"/>
    </sheetView>
  </sheetViews>
  <sheetFormatPr defaultRowHeight="17" x14ac:dyDescent="0.4"/>
  <cols>
    <col min="2" max="2" width="36.54296875" style="3" customWidth="1"/>
  </cols>
  <sheetData>
    <row r="2" spans="2:2" ht="21" x14ac:dyDescent="0.4">
      <c r="B2" s="4" t="s">
        <v>105</v>
      </c>
    </row>
    <row r="3" spans="2:2" ht="21" x14ac:dyDescent="0.4">
      <c r="B3" s="4" t="s">
        <v>106</v>
      </c>
    </row>
    <row r="4" spans="2:2" ht="21" x14ac:dyDescent="0.4">
      <c r="B4" s="4" t="s">
        <v>107</v>
      </c>
    </row>
    <row r="5" spans="2:2" ht="21" x14ac:dyDescent="0.4">
      <c r="B5" s="4" t="s">
        <v>108</v>
      </c>
    </row>
    <row r="6" spans="2:2" ht="17.5" x14ac:dyDescent="0.4">
      <c r="B6" s="5" t="s">
        <v>109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workbookViewId="0">
      <selection activeCell="E15" sqref="E15"/>
    </sheetView>
  </sheetViews>
  <sheetFormatPr defaultRowHeight="17" x14ac:dyDescent="0.4"/>
  <cols>
    <col min="1" max="1" width="10.81640625" customWidth="1"/>
    <col min="2" max="2" width="35.81640625" customWidth="1"/>
    <col min="3" max="3" width="15.81640625" customWidth="1"/>
    <col min="4" max="4" width="30.81640625" customWidth="1"/>
    <col min="5" max="5" width="50.81640625" customWidth="1"/>
    <col min="6" max="6" width="74.90625" style="6" customWidth="1"/>
  </cols>
  <sheetData>
    <row r="1" spans="1:6" x14ac:dyDescent="0.4">
      <c r="A1" t="s">
        <v>0</v>
      </c>
    </row>
    <row r="3" spans="1:6" x14ac:dyDescent="0.4">
      <c r="A3" t="s">
        <v>1</v>
      </c>
      <c r="B3" t="s">
        <v>2</v>
      </c>
      <c r="C3" t="s">
        <v>3</v>
      </c>
      <c r="D3" t="s">
        <v>4</v>
      </c>
      <c r="E3" t="s">
        <v>5</v>
      </c>
    </row>
    <row r="4" spans="1:6" x14ac:dyDescent="0.4">
      <c r="A4" t="s">
        <v>6</v>
      </c>
      <c r="B4" t="s">
        <v>7</v>
      </c>
      <c r="C4" t="s">
        <v>8</v>
      </c>
      <c r="D4">
        <v>1000</v>
      </c>
      <c r="E4" t="s">
        <v>9</v>
      </c>
    </row>
    <row r="5" spans="1:6" ht="34" x14ac:dyDescent="0.4">
      <c r="A5" t="s">
        <v>10</v>
      </c>
      <c r="B5" t="s">
        <v>11</v>
      </c>
      <c r="C5" t="s">
        <v>12</v>
      </c>
      <c r="D5" s="1">
        <v>37.409999999999997</v>
      </c>
      <c r="E5" t="s">
        <v>13</v>
      </c>
      <c r="F5" s="7" t="s">
        <v>110</v>
      </c>
    </row>
    <row r="6" spans="1:6" x14ac:dyDescent="0.4">
      <c r="A6" t="s">
        <v>14</v>
      </c>
      <c r="B6" t="s">
        <v>15</v>
      </c>
      <c r="C6" t="s">
        <v>16</v>
      </c>
      <c r="D6">
        <v>24</v>
      </c>
      <c r="E6" t="s">
        <v>17</v>
      </c>
    </row>
    <row r="7" spans="1:6" x14ac:dyDescent="0.4">
      <c r="A7" t="s">
        <v>18</v>
      </c>
      <c r="B7" t="s">
        <v>19</v>
      </c>
      <c r="C7" t="s">
        <v>20</v>
      </c>
      <c r="D7">
        <v>10</v>
      </c>
      <c r="E7" t="s">
        <v>21</v>
      </c>
    </row>
    <row r="8" spans="1:6" ht="34" x14ac:dyDescent="0.4">
      <c r="A8" t="s">
        <v>22</v>
      </c>
      <c r="B8" t="s">
        <v>23</v>
      </c>
      <c r="C8" t="s">
        <v>24</v>
      </c>
      <c r="D8" s="1">
        <v>12000</v>
      </c>
      <c r="E8" t="s">
        <v>25</v>
      </c>
      <c r="F8" s="7" t="s">
        <v>115</v>
      </c>
    </row>
    <row r="9" spans="1:6" ht="34" x14ac:dyDescent="0.4">
      <c r="A9" t="s">
        <v>26</v>
      </c>
      <c r="B9" t="s">
        <v>27</v>
      </c>
      <c r="C9" t="s">
        <v>28</v>
      </c>
      <c r="D9" s="1">
        <v>5080000</v>
      </c>
      <c r="E9" t="s">
        <v>29</v>
      </c>
      <c r="F9" s="7" t="s">
        <v>111</v>
      </c>
    </row>
    <row r="10" spans="1:6" x14ac:dyDescent="0.4">
      <c r="A10" t="s">
        <v>30</v>
      </c>
      <c r="B10" t="s">
        <v>31</v>
      </c>
      <c r="C10" t="s">
        <v>32</v>
      </c>
      <c r="D10" s="2">
        <v>0.15</v>
      </c>
      <c r="E10" t="s">
        <v>33</v>
      </c>
    </row>
    <row r="11" spans="1:6" x14ac:dyDescent="0.4">
      <c r="A11" t="s">
        <v>34</v>
      </c>
      <c r="B11" t="s">
        <v>35</v>
      </c>
      <c r="C11" t="s">
        <v>32</v>
      </c>
      <c r="D11" s="2">
        <v>0.7</v>
      </c>
      <c r="E11" t="s">
        <v>36</v>
      </c>
    </row>
  </sheetData>
  <phoneticPr fontId="4" type="noConversion"/>
  <hyperlinks>
    <hyperlink ref="F5" r:id="rId1" xr:uid="{8F490F16-A4B7-4EFD-B747-613DCDD81252}"/>
    <hyperlink ref="F9" r:id="rId2" xr:uid="{6A24DE37-26C1-4107-A3DB-68C65FD6376C}"/>
    <hyperlink ref="F8" r:id="rId3" xr:uid="{68728EF8-0CF2-4015-BCBB-2195E5D8937A}"/>
  </hyperlinks>
  <pageMargins left="0.7" right="0.7" top="0.75" bottom="0.75" header="0.3" footer="0.3"/>
  <ignoredErrors>
    <ignoredError sqref="A1:E4 A6:E7 A5:C5 E5 A10:E11 A9:C9 E9 A8:C8 E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/>
  </sheetViews>
  <sheetFormatPr defaultRowHeight="17" x14ac:dyDescent="0.4"/>
  <cols>
    <col min="1" max="2" width="35.81640625" customWidth="1"/>
    <col min="3" max="3" width="25.81640625" customWidth="1"/>
    <col min="4" max="4" width="64.1796875" customWidth="1"/>
    <col min="5" max="5" width="58.90625" customWidth="1"/>
  </cols>
  <sheetData>
    <row r="1" spans="1:5" x14ac:dyDescent="0.4">
      <c r="A1" t="s">
        <v>37</v>
      </c>
    </row>
    <row r="3" spans="1:5" x14ac:dyDescent="0.4">
      <c r="A3" t="s">
        <v>38</v>
      </c>
      <c r="B3" t="s">
        <v>39</v>
      </c>
      <c r="C3" t="s">
        <v>39</v>
      </c>
      <c r="D3" t="s">
        <v>39</v>
      </c>
    </row>
    <row r="4" spans="1:5" x14ac:dyDescent="0.4">
      <c r="A4" t="s">
        <v>40</v>
      </c>
      <c r="B4" t="s">
        <v>41</v>
      </c>
      <c r="C4" t="s">
        <v>42</v>
      </c>
      <c r="D4" t="s">
        <v>43</v>
      </c>
    </row>
    <row r="5" spans="1:5" x14ac:dyDescent="0.4">
      <c r="A5" t="s">
        <v>44</v>
      </c>
      <c r="B5" t="s">
        <v>45</v>
      </c>
      <c r="C5" s="1">
        <f>'1.基礎假設(Inputs)'!D7*'1.基礎假設(Inputs)'!D8*0.8</f>
        <v>96000</v>
      </c>
      <c r="D5" t="s">
        <v>46</v>
      </c>
    </row>
    <row r="6" spans="1:5" x14ac:dyDescent="0.4">
      <c r="A6" t="s">
        <v>47</v>
      </c>
      <c r="B6" t="s">
        <v>48</v>
      </c>
      <c r="C6" s="1">
        <v>40000</v>
      </c>
      <c r="D6" t="s">
        <v>49</v>
      </c>
    </row>
    <row r="7" spans="1:5" x14ac:dyDescent="0.4">
      <c r="A7" t="s">
        <v>50</v>
      </c>
      <c r="B7" t="s">
        <v>48</v>
      </c>
      <c r="C7" s="1">
        <v>25000</v>
      </c>
      <c r="D7" t="s">
        <v>51</v>
      </c>
    </row>
    <row r="8" spans="1:5" x14ac:dyDescent="0.4">
      <c r="A8" t="s">
        <v>52</v>
      </c>
      <c r="B8" t="s">
        <v>48</v>
      </c>
      <c r="C8" s="1">
        <v>35000</v>
      </c>
      <c r="D8" t="s">
        <v>53</v>
      </c>
    </row>
    <row r="9" spans="1:5" x14ac:dyDescent="0.4">
      <c r="A9" t="s">
        <v>54</v>
      </c>
      <c r="B9" t="s">
        <v>55</v>
      </c>
      <c r="C9" s="1">
        <f>SUM(C5:C8)</f>
        <v>196000</v>
      </c>
      <c r="D9" t="s">
        <v>56</v>
      </c>
    </row>
    <row r="11" spans="1:5" x14ac:dyDescent="0.4">
      <c r="A11" t="s">
        <v>57</v>
      </c>
      <c r="B11" t="s">
        <v>39</v>
      </c>
      <c r="C11" t="s">
        <v>39</v>
      </c>
      <c r="D11" t="s">
        <v>39</v>
      </c>
    </row>
    <row r="12" spans="1:5" x14ac:dyDescent="0.4">
      <c r="A12" t="s">
        <v>58</v>
      </c>
      <c r="B12" t="s">
        <v>41</v>
      </c>
      <c r="C12" t="s">
        <v>42</v>
      </c>
      <c r="D12" t="s">
        <v>43</v>
      </c>
    </row>
    <row r="13" spans="1:5" ht="51" x14ac:dyDescent="0.4">
      <c r="A13" t="s">
        <v>59</v>
      </c>
      <c r="B13" t="s">
        <v>112</v>
      </c>
      <c r="C13" s="1">
        <f>'1.基礎假設(Inputs)'!D4*168</f>
        <v>168000</v>
      </c>
      <c r="D13" t="s">
        <v>60</v>
      </c>
      <c r="E13" s="7" t="s">
        <v>114</v>
      </c>
    </row>
    <row r="14" spans="1:5" x14ac:dyDescent="0.4">
      <c r="A14" t="s">
        <v>61</v>
      </c>
      <c r="B14" t="s">
        <v>113</v>
      </c>
      <c r="C14" s="1">
        <f>'1.基礎假設(Inputs)'!D7*3000</f>
        <v>30000</v>
      </c>
      <c r="D14" t="s">
        <v>62</v>
      </c>
    </row>
    <row r="15" spans="1:5" x14ac:dyDescent="0.4">
      <c r="A15" t="s">
        <v>63</v>
      </c>
      <c r="B15" t="s">
        <v>48</v>
      </c>
      <c r="C15" s="1">
        <v>25000</v>
      </c>
      <c r="D15" t="s">
        <v>64</v>
      </c>
    </row>
    <row r="16" spans="1:5" x14ac:dyDescent="0.4">
      <c r="A16" t="s">
        <v>65</v>
      </c>
      <c r="B16" t="s">
        <v>66</v>
      </c>
      <c r="C16" s="1">
        <f>SUM(C13:C15)</f>
        <v>223000</v>
      </c>
      <c r="D16" t="s">
        <v>67</v>
      </c>
    </row>
    <row r="18" spans="1:4" x14ac:dyDescent="0.4">
      <c r="A18" t="s">
        <v>68</v>
      </c>
      <c r="B18" t="s">
        <v>69</v>
      </c>
      <c r="C18" s="1">
        <f>C9-C16</f>
        <v>-27000</v>
      </c>
      <c r="D18" t="s">
        <v>70</v>
      </c>
    </row>
  </sheetData>
  <phoneticPr fontId="4" type="noConversion"/>
  <hyperlinks>
    <hyperlink ref="E13" r:id="rId1" xr:uid="{D1C323CB-AF17-48E8-ADCC-EC017C9772CF}"/>
  </hyperlinks>
  <pageMargins left="0.7" right="0.7" top="0.75" bottom="0.75" header="0.3" footer="0.3"/>
  <ignoredErrors>
    <ignoredError sqref="A1:D12 A15:D18 A13 D13 A14 C14:D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"/>
  <sheetViews>
    <sheetView workbookViewId="0"/>
  </sheetViews>
  <sheetFormatPr defaultRowHeight="17" x14ac:dyDescent="0.4"/>
  <cols>
    <col min="1" max="2" width="35.81640625" customWidth="1"/>
    <col min="3" max="3" width="25.81640625" customWidth="1"/>
    <col min="4" max="4" width="50.81640625" customWidth="1"/>
  </cols>
  <sheetData>
    <row r="1" spans="1:4" x14ac:dyDescent="0.4">
      <c r="A1" t="s">
        <v>71</v>
      </c>
    </row>
    <row r="3" spans="1:4" x14ac:dyDescent="0.4">
      <c r="A3" t="s">
        <v>72</v>
      </c>
      <c r="B3" t="s">
        <v>39</v>
      </c>
      <c r="C3" t="s">
        <v>39</v>
      </c>
      <c r="D3" t="s">
        <v>39</v>
      </c>
    </row>
    <row r="4" spans="1:4" x14ac:dyDescent="0.4">
      <c r="A4" t="s">
        <v>73</v>
      </c>
      <c r="B4" t="s">
        <v>41</v>
      </c>
      <c r="C4" t="s">
        <v>42</v>
      </c>
      <c r="D4" t="s">
        <v>43</v>
      </c>
    </row>
    <row r="5" spans="1:4" x14ac:dyDescent="0.4">
      <c r="A5" t="s">
        <v>74</v>
      </c>
      <c r="B5" t="s">
        <v>75</v>
      </c>
      <c r="C5" s="1">
        <f>'1.基礎假設(Inputs)'!D4*'1.基礎假設(Inputs)'!D5*'1.基礎假設(Inputs)'!D6</f>
        <v>897840</v>
      </c>
      <c r="D5" t="s">
        <v>76</v>
      </c>
    </row>
    <row r="6" spans="1:4" x14ac:dyDescent="0.4">
      <c r="A6" t="s">
        <v>77</v>
      </c>
      <c r="B6" t="s">
        <v>48</v>
      </c>
      <c r="C6" s="1">
        <v>50000</v>
      </c>
      <c r="D6" t="s">
        <v>78</v>
      </c>
    </row>
    <row r="7" spans="1:4" x14ac:dyDescent="0.4">
      <c r="A7" t="s">
        <v>79</v>
      </c>
      <c r="B7" t="s">
        <v>80</v>
      </c>
      <c r="C7" s="1">
        <f>SUM(C5:C6)</f>
        <v>947840</v>
      </c>
      <c r="D7" t="s">
        <v>81</v>
      </c>
    </row>
    <row r="9" spans="1:4" x14ac:dyDescent="0.4">
      <c r="A9" t="s">
        <v>82</v>
      </c>
      <c r="B9" t="s">
        <v>39</v>
      </c>
      <c r="C9" t="s">
        <v>39</v>
      </c>
      <c r="D9" t="s">
        <v>39</v>
      </c>
    </row>
    <row r="10" spans="1:4" x14ac:dyDescent="0.4">
      <c r="A10" t="s">
        <v>73</v>
      </c>
      <c r="B10" t="s">
        <v>41</v>
      </c>
      <c r="C10" t="s">
        <v>42</v>
      </c>
      <c r="D10" t="s">
        <v>43</v>
      </c>
    </row>
    <row r="11" spans="1:4" x14ac:dyDescent="0.4">
      <c r="A11" t="s">
        <v>83</v>
      </c>
      <c r="B11" t="s">
        <v>84</v>
      </c>
      <c r="C11" s="1">
        <f>'1.基礎假設(Inputs)'!D9*'1.基礎假設(Inputs)'!D10*'1.基礎假設(Inputs)'!D11</f>
        <v>533400</v>
      </c>
      <c r="D11" t="s">
        <v>85</v>
      </c>
    </row>
    <row r="12" spans="1:4" x14ac:dyDescent="0.4">
      <c r="A12" t="s">
        <v>86</v>
      </c>
      <c r="B12" t="s">
        <v>48</v>
      </c>
      <c r="C12" s="1">
        <v>0</v>
      </c>
      <c r="D12" t="s">
        <v>87</v>
      </c>
    </row>
    <row r="13" spans="1:4" x14ac:dyDescent="0.4">
      <c r="A13" t="s">
        <v>88</v>
      </c>
      <c r="B13" t="s">
        <v>89</v>
      </c>
      <c r="C13" s="1">
        <f>SUM(C11:C12)</f>
        <v>533400</v>
      </c>
      <c r="D13" t="s">
        <v>90</v>
      </c>
    </row>
    <row r="15" spans="1:4" x14ac:dyDescent="0.4">
      <c r="A15" t="s">
        <v>91</v>
      </c>
      <c r="B15" t="s">
        <v>92</v>
      </c>
      <c r="C15" s="1">
        <f>C7+C13</f>
        <v>1481240</v>
      </c>
      <c r="D15" t="s">
        <v>93</v>
      </c>
    </row>
  </sheetData>
  <phoneticPr fontId="4" type="noConversion"/>
  <pageMargins left="0.7" right="0.7" top="0.75" bottom="0.75" header="0.3" footer="0.3"/>
  <ignoredErrors>
    <ignoredError sqref="A1:D1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tabSelected="1" workbookViewId="0">
      <selection activeCell="C13" sqref="C13"/>
    </sheetView>
  </sheetViews>
  <sheetFormatPr defaultRowHeight="17" x14ac:dyDescent="0.4"/>
  <cols>
    <col min="1" max="1" width="35.81640625" customWidth="1"/>
    <col min="2" max="2" width="50.81640625" customWidth="1"/>
    <col min="3" max="3" width="36.08984375" customWidth="1"/>
    <col min="4" max="4" width="104.7265625" style="6" customWidth="1"/>
  </cols>
  <sheetData>
    <row r="1" spans="1:4" x14ac:dyDescent="0.4">
      <c r="A1" t="s">
        <v>94</v>
      </c>
    </row>
    <row r="3" spans="1:4" x14ac:dyDescent="0.4">
      <c r="A3" t="s">
        <v>95</v>
      </c>
      <c r="B3" t="s">
        <v>96</v>
      </c>
      <c r="C3" t="s">
        <v>97</v>
      </c>
    </row>
    <row r="4" spans="1:4" x14ac:dyDescent="0.4">
      <c r="A4" t="s">
        <v>98</v>
      </c>
      <c r="B4" t="s">
        <v>99</v>
      </c>
      <c r="C4" s="1">
        <f>('2.TCO成本分析'!C9*3) - ('2.TCO成本分析'!C16 + ('2.TCO成本分析'!C13+'2.TCO成本分析'!C14)*2)</f>
        <v>-31000</v>
      </c>
    </row>
    <row r="5" spans="1:4" x14ac:dyDescent="0.4">
      <c r="A5" t="s">
        <v>100</v>
      </c>
      <c r="B5" t="s">
        <v>101</v>
      </c>
      <c r="C5" s="1">
        <f>'3.ROI價值量化'!C15*3</f>
        <v>4443720</v>
      </c>
    </row>
    <row r="6" spans="1:4" x14ac:dyDescent="0.4">
      <c r="A6" t="s">
        <v>102</v>
      </c>
      <c r="B6" t="s">
        <v>116</v>
      </c>
      <c r="C6" s="2">
        <f>(C5+C4) / ('2.TCO成本分析'!C16 + ('2.TCO成本分析'!C13+'2.TCO成本分析'!C14)*2)</f>
        <v>7.1287883683360258</v>
      </c>
      <c r="D6" s="6" t="s">
        <v>117</v>
      </c>
    </row>
    <row r="7" spans="1:4" x14ac:dyDescent="0.4">
      <c r="A7" t="s">
        <v>103</v>
      </c>
      <c r="B7" t="s">
        <v>104</v>
      </c>
      <c r="C7" t="s">
        <v>118</v>
      </c>
      <c r="D7" s="6" t="s">
        <v>119</v>
      </c>
    </row>
  </sheetData>
  <phoneticPr fontId="4" type="noConversion"/>
  <pageMargins left="0.7" right="0.7" top="0.75" bottom="0.75" header="0.3" footer="0.3"/>
  <ignoredErrors>
    <ignoredError sqref="A1:C5 A7:B7 A6 C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工作表1</vt:lpstr>
      <vt:lpstr>1.基礎假設(Inputs)</vt:lpstr>
      <vt:lpstr>2.TCO成本分析</vt:lpstr>
      <vt:lpstr>3.ROI價值量化</vt:lpstr>
      <vt:lpstr>4.高階主管摘要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亞庭 江</cp:lastModifiedBy>
  <dcterms:modified xsi:type="dcterms:W3CDTF">2026-05-28T06:16:48Z</dcterms:modified>
</cp:coreProperties>
</file>